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html\204\"/>
    </mc:Choice>
  </mc:AlternateContent>
  <bookViews>
    <workbookView xWindow="0" yWindow="0" windowWidth="14370" windowHeight="8805" tabRatio="807"/>
  </bookViews>
  <sheets>
    <sheet name="Closed Model" sheetId="1" r:id="rId1"/>
    <sheet name="Queue Size vs. n" sheetId="4" r:id="rId2"/>
    <sheet name="Throughput vs. n" sheetId="5" r:id="rId3"/>
    <sheet name="Open Model" sheetId="2" r:id="rId4"/>
    <sheet name="Delay vs. Throughput" sheetId="6" r:id="rId5"/>
    <sheet name="Sheet3" sheetId="3" r:id="rId6"/>
  </sheets>
  <calcPr calcId="152511"/>
</workbook>
</file>

<file path=xl/calcChain.xml><?xml version="1.0" encoding="utf-8"?>
<calcChain xmlns="http://schemas.openxmlformats.org/spreadsheetml/2006/main">
  <c r="P7" i="2" l="1"/>
  <c r="L7" i="2"/>
  <c r="L9" i="2"/>
  <c r="H14" i="2"/>
  <c r="I14" i="2"/>
  <c r="J14" i="2"/>
  <c r="K14" i="2"/>
  <c r="M14" i="2"/>
  <c r="N14" i="2"/>
  <c r="O14" i="2"/>
  <c r="G14" i="2"/>
  <c r="H8" i="2"/>
  <c r="I8" i="2"/>
  <c r="J8" i="2"/>
  <c r="K8" i="2"/>
  <c r="L8" i="2"/>
  <c r="M8" i="2"/>
  <c r="N8" i="2"/>
  <c r="O8" i="2"/>
  <c r="P8" i="2"/>
  <c r="H9" i="2"/>
  <c r="I9" i="2"/>
  <c r="J9" i="2"/>
  <c r="K9" i="2"/>
  <c r="M9" i="2"/>
  <c r="N9" i="2"/>
  <c r="O9" i="2"/>
  <c r="P9" i="2"/>
  <c r="H10" i="2"/>
  <c r="I10" i="2"/>
  <c r="J10" i="2"/>
  <c r="K10" i="2"/>
  <c r="L10" i="2"/>
  <c r="M10" i="2"/>
  <c r="N10" i="2"/>
  <c r="O10" i="2"/>
  <c r="P10" i="2"/>
  <c r="H11" i="2"/>
  <c r="I11" i="2"/>
  <c r="J11" i="2"/>
  <c r="K11" i="2"/>
  <c r="L11" i="2"/>
  <c r="M11" i="2"/>
  <c r="N11" i="2"/>
  <c r="O11" i="2"/>
  <c r="P11" i="2"/>
  <c r="H12" i="2"/>
  <c r="I12" i="2"/>
  <c r="J12" i="2"/>
  <c r="K12" i="2"/>
  <c r="L12" i="2"/>
  <c r="M12" i="2"/>
  <c r="N12" i="2"/>
  <c r="O12" i="2"/>
  <c r="P12" i="2"/>
  <c r="H13" i="2"/>
  <c r="I13" i="2"/>
  <c r="J13" i="2"/>
  <c r="K13" i="2"/>
  <c r="L13" i="2"/>
  <c r="M13" i="2"/>
  <c r="N13" i="2"/>
  <c r="O13" i="2"/>
  <c r="P13" i="2"/>
  <c r="G9" i="2"/>
  <c r="G10" i="2"/>
  <c r="G11" i="2"/>
  <c r="G12" i="2"/>
  <c r="G13" i="2"/>
  <c r="G8" i="2"/>
  <c r="C16" i="2"/>
  <c r="C12" i="2"/>
  <c r="C11" i="2"/>
  <c r="C9" i="2"/>
  <c r="C8" i="2"/>
  <c r="C13" i="2"/>
  <c r="C10" i="2"/>
  <c r="D11" i="1"/>
  <c r="D5" i="1"/>
  <c r="E5" i="1"/>
  <c r="F5" i="1"/>
  <c r="F11" i="1" s="1"/>
  <c r="G5" i="1"/>
  <c r="G11" i="1" s="1"/>
  <c r="H5" i="1"/>
  <c r="H11" i="1" s="1"/>
  <c r="C5" i="1"/>
  <c r="C11" i="1" s="1"/>
  <c r="P14" i="2" l="1"/>
  <c r="L14" i="2"/>
  <c r="M7" i="2"/>
  <c r="N7" i="2"/>
  <c r="O7" i="2"/>
  <c r="G7" i="2"/>
  <c r="H7" i="2"/>
  <c r="I7" i="2"/>
  <c r="J7" i="2"/>
  <c r="K7" i="2"/>
  <c r="E11" i="1"/>
  <c r="J11" i="1"/>
  <c r="B12" i="1" s="1"/>
  <c r="G13" i="1" s="1"/>
  <c r="G16" i="1" s="1"/>
  <c r="C13" i="1" l="1"/>
  <c r="D13" i="1"/>
  <c r="D16" i="1" s="1"/>
  <c r="H13" i="1"/>
  <c r="H16" i="1" s="1"/>
  <c r="E13" i="1"/>
  <c r="E16" i="1" s="1"/>
  <c r="F13" i="1"/>
  <c r="F16" i="1" s="1"/>
  <c r="J13" i="1" l="1"/>
  <c r="C16" i="1"/>
  <c r="J16" i="1" s="1"/>
  <c r="B17" i="1" s="1"/>
  <c r="C18" i="1" l="1"/>
  <c r="E18" i="1"/>
  <c r="E21" i="1" s="1"/>
  <c r="D18" i="1"/>
  <c r="D21" i="1" s="1"/>
  <c r="F18" i="1"/>
  <c r="F21" i="1" s="1"/>
  <c r="H18" i="1"/>
  <c r="H21" i="1" s="1"/>
  <c r="G18" i="1"/>
  <c r="G21" i="1" s="1"/>
  <c r="C21" i="1" l="1"/>
  <c r="J21" i="1" s="1"/>
  <c r="B22" i="1" s="1"/>
  <c r="J18" i="1"/>
  <c r="E23" i="1" l="1"/>
  <c r="E26" i="1" s="1"/>
  <c r="G23" i="1"/>
  <c r="G26" i="1" s="1"/>
  <c r="H23" i="1"/>
  <c r="H26" i="1" s="1"/>
  <c r="F23" i="1"/>
  <c r="F26" i="1" s="1"/>
  <c r="D23" i="1"/>
  <c r="D26" i="1" s="1"/>
  <c r="C23" i="1"/>
  <c r="J23" i="1" l="1"/>
  <c r="C26" i="1"/>
  <c r="J26" i="1" s="1"/>
  <c r="B27" i="1" s="1"/>
  <c r="E28" i="1" l="1"/>
  <c r="E31" i="1" s="1"/>
  <c r="G28" i="1"/>
  <c r="G31" i="1" s="1"/>
  <c r="D28" i="1"/>
  <c r="D31" i="1" s="1"/>
  <c r="C28" i="1"/>
  <c r="H28" i="1"/>
  <c r="H31" i="1" s="1"/>
  <c r="F28" i="1"/>
  <c r="F31" i="1" s="1"/>
  <c r="C31" i="1" l="1"/>
  <c r="J31" i="1" s="1"/>
  <c r="B32" i="1" s="1"/>
  <c r="J28" i="1"/>
  <c r="C33" i="1" l="1"/>
  <c r="G33" i="1"/>
  <c r="G36" i="1" s="1"/>
  <c r="E33" i="1"/>
  <c r="E36" i="1" s="1"/>
  <c r="H33" i="1"/>
  <c r="H36" i="1" s="1"/>
  <c r="D33" i="1"/>
  <c r="D36" i="1" s="1"/>
  <c r="F33" i="1"/>
  <c r="F36" i="1" s="1"/>
  <c r="J33" i="1" l="1"/>
  <c r="C36" i="1"/>
  <c r="J36" i="1" s="1"/>
  <c r="B37" i="1" s="1"/>
  <c r="C38" i="1" l="1"/>
  <c r="G38" i="1"/>
  <c r="G41" i="1" s="1"/>
  <c r="D38" i="1"/>
  <c r="D41" i="1" s="1"/>
  <c r="H38" i="1"/>
  <c r="H41" i="1" s="1"/>
  <c r="F38" i="1"/>
  <c r="F41" i="1" s="1"/>
  <c r="E38" i="1"/>
  <c r="E41" i="1" s="1"/>
  <c r="J38" i="1" l="1"/>
  <c r="C41" i="1"/>
  <c r="J41" i="1" s="1"/>
  <c r="B42" i="1" s="1"/>
  <c r="F43" i="1" l="1"/>
  <c r="F46" i="1" s="1"/>
  <c r="E43" i="1"/>
  <c r="E46" i="1" s="1"/>
  <c r="D43" i="1"/>
  <c r="D46" i="1" s="1"/>
  <c r="H43" i="1"/>
  <c r="H46" i="1" s="1"/>
  <c r="C43" i="1"/>
  <c r="G43" i="1"/>
  <c r="G46" i="1" s="1"/>
  <c r="C46" i="1" l="1"/>
  <c r="J46" i="1" s="1"/>
  <c r="B47" i="1" s="1"/>
  <c r="J43" i="1"/>
  <c r="D48" i="1" l="1"/>
  <c r="D51" i="1" s="1"/>
  <c r="H48" i="1"/>
  <c r="H51" i="1" s="1"/>
  <c r="C48" i="1"/>
  <c r="F48" i="1"/>
  <c r="F51" i="1" s="1"/>
  <c r="E48" i="1"/>
  <c r="E51" i="1" s="1"/>
  <c r="G48" i="1"/>
  <c r="G51" i="1" s="1"/>
  <c r="C51" i="1" l="1"/>
  <c r="J51" i="1" s="1"/>
  <c r="B52" i="1" s="1"/>
  <c r="J48" i="1"/>
  <c r="D53" i="1" l="1"/>
  <c r="D56" i="1" s="1"/>
  <c r="E53" i="1"/>
  <c r="E56" i="1" s="1"/>
  <c r="H53" i="1"/>
  <c r="H56" i="1" s="1"/>
  <c r="F53" i="1"/>
  <c r="F56" i="1" s="1"/>
  <c r="C53" i="1"/>
  <c r="G53" i="1"/>
  <c r="G56" i="1" s="1"/>
  <c r="C56" i="1" l="1"/>
  <c r="J56" i="1" s="1"/>
  <c r="B57" i="1" s="1"/>
  <c r="J53" i="1"/>
  <c r="C58" i="1" l="1"/>
  <c r="E58" i="1"/>
  <c r="F58" i="1"/>
  <c r="G58" i="1"/>
  <c r="H58" i="1"/>
  <c r="D58" i="1"/>
  <c r="J58" i="1" l="1"/>
</calcChain>
</file>

<file path=xl/sharedStrings.xml><?xml version="1.0" encoding="utf-8"?>
<sst xmlns="http://schemas.openxmlformats.org/spreadsheetml/2006/main" count="85" uniqueCount="40">
  <si>
    <t>link (l)</t>
  </si>
  <si>
    <t>uC(l)</t>
  </si>
  <si>
    <t>D(l)=V(l)/uC(l)</t>
  </si>
  <si>
    <t>V(l)</t>
  </si>
  <si>
    <t xml:space="preserve">Population </t>
  </si>
  <si>
    <t>Base case:</t>
  </si>
  <si>
    <t>First customer</t>
  </si>
  <si>
    <t>Q(0)</t>
  </si>
  <si>
    <t>Tsum=</t>
  </si>
  <si>
    <t>lambda(1)=1/Tsum</t>
  </si>
  <si>
    <t>T(1)=D(l)*(1+Q(0))</t>
  </si>
  <si>
    <t>Q(1)=lambda(1)*T(1)</t>
  </si>
  <si>
    <t>Second customer</t>
  </si>
  <si>
    <t>Sum=</t>
  </si>
  <si>
    <t>Third customer</t>
  </si>
  <si>
    <t>Fourth customer</t>
  </si>
  <si>
    <t>Fifth customer</t>
  </si>
  <si>
    <t>Sixth customer</t>
  </si>
  <si>
    <t>Seventh customer</t>
  </si>
  <si>
    <t>Eighth customer</t>
  </si>
  <si>
    <t>Nineth customer</t>
  </si>
  <si>
    <t>Tenth customer</t>
  </si>
  <si>
    <t>Modeling a large file transfer through a 3-hop network</t>
  </si>
  <si>
    <t>Link</t>
  </si>
  <si>
    <t>Length of DATA from Alice to Bob</t>
  </si>
  <si>
    <t>Length of ACK from Bob to Alice</t>
  </si>
  <si>
    <t>Speed of edge links</t>
  </si>
  <si>
    <t>Speed of core links</t>
  </si>
  <si>
    <t>Where</t>
  </si>
  <si>
    <t>R1-&gt;R2</t>
  </si>
  <si>
    <t>R2-&gt; Bob</t>
  </si>
  <si>
    <t>Alice-&gt;R1</t>
  </si>
  <si>
    <t>Bob-&gt;R2</t>
  </si>
  <si>
    <t>R2-&gt;R1</t>
  </si>
  <si>
    <t>R1-&gt;Alice</t>
  </si>
  <si>
    <t>Bottleneck rate:</t>
  </si>
  <si>
    <t>Roundtrip Delay</t>
  </si>
  <si>
    <t>Alice's sending rate</t>
  </si>
  <si>
    <t>ServRate</t>
  </si>
  <si>
    <t>Apply Kleinrock's network delay formula for each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</si>
</sst>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Population=1</c:v>
          </c:tx>
          <c:val>
            <c:numRef>
              <c:f>'Closed Model'!$C$13:$H$13</c:f>
              <c:numCache>
                <c:formatCode>General</c:formatCode>
                <c:ptCount val="6"/>
                <c:pt idx="0">
                  <c:v>7.5757575757575746E-2</c:v>
                </c:pt>
                <c:pt idx="1">
                  <c:v>0.75757575757575746</c:v>
                </c:pt>
                <c:pt idx="2">
                  <c:v>7.5757575757575746E-2</c:v>
                </c:pt>
                <c:pt idx="3">
                  <c:v>7.5757575757575751E-3</c:v>
                </c:pt>
                <c:pt idx="4">
                  <c:v>7.5757575757575746E-2</c:v>
                </c:pt>
                <c:pt idx="5">
                  <c:v>7.5757575757575751E-3</c:v>
                </c:pt>
              </c:numCache>
            </c:numRef>
          </c:val>
          <c:smooth val="0"/>
        </c:ser>
        <c:ser>
          <c:idx val="1"/>
          <c:order val="1"/>
          <c:tx>
            <c:v>popultation=2</c:v>
          </c:tx>
          <c:val>
            <c:numRef>
              <c:f>'Closed Model'!$C$18:$H$18</c:f>
              <c:numCache>
                <c:formatCode>General</c:formatCode>
                <c:ptCount val="6"/>
                <c:pt idx="0">
                  <c:v>0.10243093125586092</c:v>
                </c:pt>
                <c:pt idx="1">
                  <c:v>1.6735194402366007</c:v>
                </c:pt>
                <c:pt idx="2">
                  <c:v>0.10243093125586092</c:v>
                </c:pt>
                <c:pt idx="3">
                  <c:v>9.5938829979080997E-3</c:v>
                </c:pt>
                <c:pt idx="4">
                  <c:v>0.10243093125586092</c:v>
                </c:pt>
                <c:pt idx="5">
                  <c:v>9.5938829979080997E-3</c:v>
                </c:pt>
              </c:numCache>
            </c:numRef>
          </c:val>
          <c:smooth val="0"/>
        </c:ser>
        <c:ser>
          <c:idx val="2"/>
          <c:order val="2"/>
          <c:tx>
            <c:v>Population=4</c:v>
          </c:tx>
          <c:val>
            <c:numRef>
              <c:f>'Closed Model'!$C$28:$H$28</c:f>
              <c:numCache>
                <c:formatCode>General</c:formatCode>
                <c:ptCount val="6"/>
                <c:pt idx="0">
                  <c:v>0.11079892225704285</c:v>
                </c:pt>
                <c:pt idx="1">
                  <c:v>3.647427765012587</c:v>
                </c:pt>
                <c:pt idx="2">
                  <c:v>0.11079892225704285</c:v>
                </c:pt>
                <c:pt idx="3">
                  <c:v>1.0087734108141976E-2</c:v>
                </c:pt>
                <c:pt idx="4">
                  <c:v>0.11079892225704285</c:v>
                </c:pt>
                <c:pt idx="5">
                  <c:v>1.0087734108141976E-2</c:v>
                </c:pt>
              </c:numCache>
            </c:numRef>
          </c:val>
          <c:smooth val="0"/>
        </c:ser>
        <c:ser>
          <c:idx val="3"/>
          <c:order val="3"/>
          <c:tx>
            <c:v>Population=8</c:v>
          </c:tx>
          <c:val>
            <c:numRef>
              <c:f>'Closed Model'!$C$48:$H$48</c:f>
              <c:numCache>
                <c:formatCode>General</c:formatCode>
                <c:ptCount val="6"/>
                <c:pt idx="0">
                  <c:v>0.11111095887428087</c:v>
                </c:pt>
                <c:pt idx="1">
                  <c:v>7.6464651115058055</c:v>
                </c:pt>
                <c:pt idx="2">
                  <c:v>0.11111095887428087</c:v>
                </c:pt>
                <c:pt idx="3">
                  <c:v>1.0101005935676552E-2</c:v>
                </c:pt>
                <c:pt idx="4">
                  <c:v>0.11111095887428087</c:v>
                </c:pt>
                <c:pt idx="5">
                  <c:v>1.0101005935676552E-2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36208"/>
        <c:axId val="195436768"/>
      </c:lineChart>
      <c:catAx>
        <c:axId val="19543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5436768"/>
        <c:crosses val="autoZero"/>
        <c:auto val="1"/>
        <c:lblAlgn val="ctr"/>
        <c:lblOffset val="100"/>
        <c:noMultiLvlLbl val="0"/>
      </c:catAx>
      <c:valAx>
        <c:axId val="19543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36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('Closed Model'!$B$12,'Closed Model'!$B$17,'Closed Model'!$B$22,'Closed Model'!$B$27,'Closed Model'!$B$32,'Closed Model'!$B$37,'Closed Model'!$B$42,'Closed Model'!$B$47,'Closed Model'!$B$52,'Closed Model'!$B$57)</c:f>
              <c:numCache>
                <c:formatCode>General</c:formatCode>
                <c:ptCount val="10"/>
                <c:pt idx="0">
                  <c:v>0.75757575757575746</c:v>
                </c:pt>
                <c:pt idx="1">
                  <c:v>0.95217485392772117</c:v>
                </c:pt>
                <c:pt idx="2">
                  <c:v>0.99191896931440759</c:v>
                </c:pt>
                <c:pt idx="3">
                  <c:v>0.99877136159469637</c:v>
                </c:pt>
                <c:pt idx="4">
                  <c:v>0.99982619094046843</c:v>
                </c:pt>
                <c:pt idx="5">
                  <c:v>0.99997664086931459</c:v>
                </c:pt>
                <c:pt idx="6">
                  <c:v>0.99999697802369258</c:v>
                </c:pt>
                <c:pt idx="7">
                  <c:v>0.99999962037458023</c:v>
                </c:pt>
                <c:pt idx="8">
                  <c:v>0.99999995341257941</c:v>
                </c:pt>
                <c:pt idx="9">
                  <c:v>0.9999999943905612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39008"/>
        <c:axId val="195439568"/>
      </c:lineChart>
      <c:catAx>
        <c:axId val="19543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5439568"/>
        <c:crosses val="autoZero"/>
        <c:auto val="1"/>
        <c:lblAlgn val="ctr"/>
        <c:lblOffset val="100"/>
        <c:noMultiLvlLbl val="0"/>
      </c:catAx>
      <c:valAx>
        <c:axId val="195439568"/>
        <c:scaling>
          <c:orientation val="minMax"/>
          <c:min val="0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39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Kleinrock's open system formula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'Open Model'!$G$7:$P$7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0.95</c:v>
                </c:pt>
              </c:numCache>
            </c:numRef>
          </c:xVal>
          <c:yVal>
            <c:numRef>
              <c:f>'Open Model'!$G$14:$P$14</c:f>
              <c:numCache>
                <c:formatCode>General</c:formatCode>
                <c:ptCount val="10"/>
                <c:pt idx="0">
                  <c:v>1.4341614341614342</c:v>
                </c:pt>
                <c:pt idx="1">
                  <c:v>1.5761625291399119</c:v>
                </c:pt>
                <c:pt idx="2">
                  <c:v>1.7579099596285175</c:v>
                </c:pt>
                <c:pt idx="3">
                  <c:v>1.9992469879518073</c:v>
                </c:pt>
                <c:pt idx="4">
                  <c:v>2.3358899761967726</c:v>
                </c:pt>
                <c:pt idx="5">
                  <c:v>2.839269660516289</c:v>
                </c:pt>
                <c:pt idx="6">
                  <c:v>3.6760549654029813</c:v>
                </c:pt>
                <c:pt idx="7">
                  <c:v>5.3462482468443202</c:v>
                </c:pt>
                <c:pt idx="8">
                  <c:v>10.349851964382742</c:v>
                </c:pt>
                <c:pt idx="9">
                  <c:v>20.351683535019127</c:v>
                </c:pt>
              </c:numCache>
            </c:numRef>
          </c:yVal>
          <c:smooth val="0"/>
        </c:ser>
        <c:ser>
          <c:idx val="1"/>
          <c:order val="1"/>
          <c:tx>
            <c:v>closed system model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('Closed Model'!$B$12,'Closed Model'!$B$17,'Closed Model'!$B$22,'Closed Model'!$B$27,'Closed Model'!$B$32,'Closed Model'!$B$37,'Closed Model'!$B$42,'Closed Model'!$B$47)</c:f>
              <c:numCache>
                <c:formatCode>General</c:formatCode>
                <c:ptCount val="8"/>
                <c:pt idx="0">
                  <c:v>0.75757575757575746</c:v>
                </c:pt>
                <c:pt idx="1">
                  <c:v>0.95217485392772117</c:v>
                </c:pt>
                <c:pt idx="2">
                  <c:v>0.99191896931440759</c:v>
                </c:pt>
                <c:pt idx="3">
                  <c:v>0.99877136159469637</c:v>
                </c:pt>
                <c:pt idx="4">
                  <c:v>0.99982619094046843</c:v>
                </c:pt>
                <c:pt idx="5">
                  <c:v>0.99997664086931459</c:v>
                </c:pt>
                <c:pt idx="6">
                  <c:v>0.99999697802369258</c:v>
                </c:pt>
                <c:pt idx="7">
                  <c:v>0.99999962037458023</c:v>
                </c:pt>
              </c:numCache>
            </c:numRef>
          </c:xVal>
          <c:yVal>
            <c:numRef>
              <c:f>('Closed Model'!$J$11,'Closed Model'!$J$16,'Closed Model'!$J$21,'Closed Model'!$J$26,'Closed Model'!$J$31,'Closed Model'!$J$36,'Closed Model'!$J$41,'Closed Model'!$J$46)</c:f>
              <c:numCache>
                <c:formatCode>General</c:formatCode>
                <c:ptCount val="8"/>
                <c:pt idx="0">
                  <c:v>1.3200000000000003</c:v>
                </c:pt>
                <c:pt idx="1">
                  <c:v>2.1004545454545456</c:v>
                </c:pt>
                <c:pt idx="2">
                  <c:v>3.0244405972733173</c:v>
                </c:pt>
                <c:pt idx="3">
                  <c:v>4.0049205992584405</c:v>
                </c:pt>
                <c:pt idx="4">
                  <c:v>5.0008691963718617</c:v>
                </c:pt>
                <c:pt idx="5">
                  <c:v>6.0001401580580831</c:v>
                </c:pt>
                <c:pt idx="6">
                  <c:v>7.0000211538980786</c:v>
                </c:pt>
                <c:pt idx="7">
                  <c:v>8.000003037004511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42368"/>
        <c:axId val="195442928"/>
      </c:scatterChart>
      <c:valAx>
        <c:axId val="19544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Throughput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2928"/>
        <c:crosses val="autoZero"/>
        <c:crossBetween val="midCat"/>
      </c:valAx>
      <c:valAx>
        <c:axId val="19544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12" sqref="B12"/>
    </sheetView>
  </sheetViews>
  <sheetFormatPr defaultRowHeight="15" x14ac:dyDescent="0.25"/>
  <cols>
    <col min="1" max="1" width="16.7109375" customWidth="1"/>
    <col min="2" max="2" width="10.85546875" customWidth="1"/>
  </cols>
  <sheetData>
    <row r="1" spans="1:10" x14ac:dyDescent="0.25">
      <c r="B1" t="s">
        <v>4</v>
      </c>
    </row>
    <row r="2" spans="1:10" x14ac:dyDescent="0.25">
      <c r="A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</row>
    <row r="3" spans="1:10" x14ac:dyDescent="0.25">
      <c r="A3" t="s">
        <v>1</v>
      </c>
      <c r="C3">
        <v>10</v>
      </c>
      <c r="D3">
        <v>1</v>
      </c>
      <c r="E3">
        <v>10</v>
      </c>
      <c r="F3">
        <v>100</v>
      </c>
      <c r="G3">
        <v>10</v>
      </c>
      <c r="H3">
        <v>100</v>
      </c>
    </row>
    <row r="4" spans="1:10" x14ac:dyDescent="0.25">
      <c r="A4" t="s">
        <v>3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</row>
    <row r="5" spans="1:10" x14ac:dyDescent="0.25">
      <c r="A5" t="s">
        <v>2</v>
      </c>
      <c r="C5">
        <f>C4/C3</f>
        <v>0.1</v>
      </c>
      <c r="D5">
        <f t="shared" ref="D5:H5" si="0">D4/D3</f>
        <v>1</v>
      </c>
      <c r="E5">
        <f t="shared" si="0"/>
        <v>0.1</v>
      </c>
      <c r="F5">
        <f t="shared" si="0"/>
        <v>0.01</v>
      </c>
      <c r="G5">
        <f t="shared" si="0"/>
        <v>0.1</v>
      </c>
      <c r="H5">
        <f t="shared" si="0"/>
        <v>0.01</v>
      </c>
    </row>
    <row r="7" spans="1:10" x14ac:dyDescent="0.25">
      <c r="A7" t="s">
        <v>5</v>
      </c>
      <c r="B7">
        <v>0</v>
      </c>
    </row>
    <row r="8" spans="1:10" x14ac:dyDescent="0.25">
      <c r="A8" t="s">
        <v>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10" spans="1:10" x14ac:dyDescent="0.25">
      <c r="A10" t="s">
        <v>6</v>
      </c>
      <c r="B10">
        <v>1</v>
      </c>
    </row>
    <row r="11" spans="1:10" x14ac:dyDescent="0.25">
      <c r="A11" t="s">
        <v>10</v>
      </c>
      <c r="C11">
        <f>C$5*(1+C8)</f>
        <v>0.1</v>
      </c>
      <c r="D11">
        <f t="shared" ref="D11:H11" si="1">D$5*(1+D8)</f>
        <v>1</v>
      </c>
      <c r="E11">
        <f t="shared" si="1"/>
        <v>0.1</v>
      </c>
      <c r="F11">
        <f t="shared" si="1"/>
        <v>0.01</v>
      </c>
      <c r="G11">
        <f t="shared" si="1"/>
        <v>0.1</v>
      </c>
      <c r="H11">
        <f t="shared" si="1"/>
        <v>0.01</v>
      </c>
      <c r="I11" t="s">
        <v>8</v>
      </c>
      <c r="J11">
        <f>SUM(C11:H11)</f>
        <v>1.3200000000000003</v>
      </c>
    </row>
    <row r="12" spans="1:10" x14ac:dyDescent="0.25">
      <c r="A12" t="s">
        <v>9</v>
      </c>
      <c r="B12">
        <f>B10/J11</f>
        <v>0.75757575757575746</v>
      </c>
    </row>
    <row r="13" spans="1:10" x14ac:dyDescent="0.25">
      <c r="A13" t="s">
        <v>11</v>
      </c>
      <c r="C13">
        <f>$B12*C11</f>
        <v>7.5757575757575746E-2</v>
      </c>
      <c r="D13">
        <f t="shared" ref="D13:H13" si="2">$B12*D11</f>
        <v>0.75757575757575746</v>
      </c>
      <c r="E13">
        <f t="shared" si="2"/>
        <v>7.5757575757575746E-2</v>
      </c>
      <c r="F13">
        <f t="shared" si="2"/>
        <v>7.5757575757575751E-3</v>
      </c>
      <c r="G13">
        <f t="shared" si="2"/>
        <v>7.5757575757575746E-2</v>
      </c>
      <c r="H13">
        <f t="shared" si="2"/>
        <v>7.5757575757575751E-3</v>
      </c>
      <c r="I13" t="s">
        <v>13</v>
      </c>
      <c r="J13">
        <f>SUM(C13:H13)</f>
        <v>0.99999999999999978</v>
      </c>
    </row>
    <row r="15" spans="1:10" x14ac:dyDescent="0.25">
      <c r="A15" t="s">
        <v>12</v>
      </c>
      <c r="B15">
        <v>2</v>
      </c>
    </row>
    <row r="16" spans="1:10" x14ac:dyDescent="0.25">
      <c r="A16" t="s">
        <v>10</v>
      </c>
      <c r="C16">
        <f>C$5*(1+C13)</f>
        <v>0.10757575757575757</v>
      </c>
      <c r="D16">
        <f t="shared" ref="D16:H16" si="3">D$5*(1+D13)</f>
        <v>1.7575757575757573</v>
      </c>
      <c r="E16">
        <f t="shared" si="3"/>
        <v>0.10757575757575757</v>
      </c>
      <c r="F16">
        <f t="shared" si="3"/>
        <v>1.0075757575757576E-2</v>
      </c>
      <c r="G16">
        <f t="shared" si="3"/>
        <v>0.10757575757575757</v>
      </c>
      <c r="H16">
        <f t="shared" si="3"/>
        <v>1.0075757575757576E-2</v>
      </c>
      <c r="I16" t="s">
        <v>8</v>
      </c>
      <c r="J16">
        <f>SUM(C16:H16)</f>
        <v>2.1004545454545456</v>
      </c>
    </row>
    <row r="17" spans="1:10" x14ac:dyDescent="0.25">
      <c r="A17" t="s">
        <v>9</v>
      </c>
      <c r="B17">
        <f>B15/J16</f>
        <v>0.95217485392772117</v>
      </c>
    </row>
    <row r="18" spans="1:10" x14ac:dyDescent="0.25">
      <c r="A18" t="s">
        <v>11</v>
      </c>
      <c r="C18">
        <f>$B17*C16</f>
        <v>0.10243093125586092</v>
      </c>
      <c r="D18">
        <f t="shared" ref="D18" si="4">$B17*D16</f>
        <v>1.6735194402366007</v>
      </c>
      <c r="E18">
        <f t="shared" ref="E18" si="5">$B17*E16</f>
        <v>0.10243093125586092</v>
      </c>
      <c r="F18">
        <f t="shared" ref="F18" si="6">$B17*F16</f>
        <v>9.5938829979080997E-3</v>
      </c>
      <c r="G18">
        <f t="shared" ref="G18" si="7">$B17*G16</f>
        <v>0.10243093125586092</v>
      </c>
      <c r="H18">
        <f t="shared" ref="H18" si="8">$B17*H16</f>
        <v>9.5938829979080997E-3</v>
      </c>
      <c r="I18" t="s">
        <v>13</v>
      </c>
      <c r="J18">
        <f>SUM(C18:H18)</f>
        <v>1.9999999999999996</v>
      </c>
    </row>
    <row r="20" spans="1:10" x14ac:dyDescent="0.25">
      <c r="A20" t="s">
        <v>14</v>
      </c>
      <c r="B20">
        <v>3</v>
      </c>
    </row>
    <row r="21" spans="1:10" x14ac:dyDescent="0.25">
      <c r="A21" t="s">
        <v>10</v>
      </c>
      <c r="C21">
        <f>C$5*(1+C18)</f>
        <v>0.1102430931255861</v>
      </c>
      <c r="D21">
        <f t="shared" ref="D21:H21" si="9">D$5*(1+D18)</f>
        <v>2.6735194402366007</v>
      </c>
      <c r="E21">
        <f t="shared" si="9"/>
        <v>0.1102430931255861</v>
      </c>
      <c r="F21">
        <f t="shared" si="9"/>
        <v>1.0095938829979081E-2</v>
      </c>
      <c r="G21">
        <f t="shared" si="9"/>
        <v>0.1102430931255861</v>
      </c>
      <c r="H21">
        <f t="shared" si="9"/>
        <v>1.0095938829979081E-2</v>
      </c>
      <c r="I21" t="s">
        <v>8</v>
      </c>
      <c r="J21">
        <f>SUM(C21:H21)</f>
        <v>3.0244405972733173</v>
      </c>
    </row>
    <row r="22" spans="1:10" x14ac:dyDescent="0.25">
      <c r="A22" t="s">
        <v>9</v>
      </c>
      <c r="B22">
        <f>B20/J21</f>
        <v>0.99191896931440759</v>
      </c>
    </row>
    <row r="23" spans="1:10" x14ac:dyDescent="0.25">
      <c r="A23" t="s">
        <v>11</v>
      </c>
      <c r="C23">
        <f>$B22*C21</f>
        <v>0.10935221530716362</v>
      </c>
      <c r="D23">
        <f t="shared" ref="D23" si="10">$B22*D21</f>
        <v>2.651914647601521</v>
      </c>
      <c r="E23">
        <f t="shared" ref="E23" si="11">$B22*E21</f>
        <v>0.10935221530716362</v>
      </c>
      <c r="F23">
        <f t="shared" ref="F23" si="12">$B22*F21</f>
        <v>1.0014353238494155E-2</v>
      </c>
      <c r="G23">
        <f t="shared" ref="G23" si="13">$B22*G21</f>
        <v>0.10935221530716362</v>
      </c>
      <c r="H23">
        <f t="shared" ref="H23" si="14">$B22*H21</f>
        <v>1.0014353238494155E-2</v>
      </c>
      <c r="I23" t="s">
        <v>13</v>
      </c>
      <c r="J23">
        <f>SUM(C23:H23)</f>
        <v>2.9999999999999996</v>
      </c>
    </row>
    <row r="25" spans="1:10" x14ac:dyDescent="0.25">
      <c r="A25" t="s">
        <v>15</v>
      </c>
      <c r="B25">
        <v>4</v>
      </c>
    </row>
    <row r="26" spans="1:10" x14ac:dyDescent="0.25">
      <c r="A26" t="s">
        <v>10</v>
      </c>
      <c r="C26">
        <f>C$5*(1+C23)</f>
        <v>0.11093522153071636</v>
      </c>
      <c r="D26">
        <f t="shared" ref="D26:H26" si="15">D$5*(1+D23)</f>
        <v>3.651914647601521</v>
      </c>
      <c r="E26">
        <f t="shared" si="15"/>
        <v>0.11093522153071636</v>
      </c>
      <c r="F26">
        <f t="shared" si="15"/>
        <v>1.0100143532384942E-2</v>
      </c>
      <c r="G26">
        <f t="shared" si="15"/>
        <v>0.11093522153071636</v>
      </c>
      <c r="H26">
        <f t="shared" si="15"/>
        <v>1.0100143532384942E-2</v>
      </c>
      <c r="I26" t="s">
        <v>8</v>
      </c>
      <c r="J26">
        <f>SUM(C26:H26)</f>
        <v>4.0049205992584405</v>
      </c>
    </row>
    <row r="27" spans="1:10" x14ac:dyDescent="0.25">
      <c r="A27" t="s">
        <v>9</v>
      </c>
      <c r="B27">
        <f>B25/J26</f>
        <v>0.99877136159469637</v>
      </c>
    </row>
    <row r="28" spans="1:10" x14ac:dyDescent="0.25">
      <c r="A28" t="s">
        <v>11</v>
      </c>
      <c r="C28">
        <f>$B27*C26</f>
        <v>0.11079892225704285</v>
      </c>
      <c r="D28">
        <f t="shared" ref="D28" si="16">$B27*D26</f>
        <v>3.647427765012587</v>
      </c>
      <c r="E28">
        <f t="shared" ref="E28" si="17">$B27*E26</f>
        <v>0.11079892225704285</v>
      </c>
      <c r="F28">
        <f t="shared" ref="F28" si="18">$B27*F26</f>
        <v>1.0087734108141976E-2</v>
      </c>
      <c r="G28">
        <f t="shared" ref="G28" si="19">$B27*G26</f>
        <v>0.11079892225704285</v>
      </c>
      <c r="H28">
        <f t="shared" ref="H28" si="20">$B27*H26</f>
        <v>1.0087734108141976E-2</v>
      </c>
      <c r="I28" t="s">
        <v>13</v>
      </c>
      <c r="J28">
        <f>SUM(C28:H28)</f>
        <v>3.9999999999999987</v>
      </c>
    </row>
    <row r="30" spans="1:10" x14ac:dyDescent="0.25">
      <c r="A30" t="s">
        <v>16</v>
      </c>
      <c r="B30">
        <v>5</v>
      </c>
    </row>
    <row r="31" spans="1:10" x14ac:dyDescent="0.25">
      <c r="A31" t="s">
        <v>10</v>
      </c>
      <c r="C31">
        <f>C$5*(1+C28)</f>
        <v>0.1110798922257043</v>
      </c>
      <c r="D31">
        <f t="shared" ref="D31:H31" si="21">D$5*(1+D28)</f>
        <v>4.647427765012587</v>
      </c>
      <c r="E31">
        <f t="shared" si="21"/>
        <v>0.1110798922257043</v>
      </c>
      <c r="F31">
        <f t="shared" si="21"/>
        <v>1.0100877341081419E-2</v>
      </c>
      <c r="G31">
        <f t="shared" si="21"/>
        <v>0.1110798922257043</v>
      </c>
      <c r="H31">
        <f t="shared" si="21"/>
        <v>1.0100877341081419E-2</v>
      </c>
      <c r="I31" t="s">
        <v>8</v>
      </c>
      <c r="J31">
        <f>SUM(C31:H31)</f>
        <v>5.0008691963718617</v>
      </c>
    </row>
    <row r="32" spans="1:10" x14ac:dyDescent="0.25">
      <c r="A32" t="s">
        <v>9</v>
      </c>
      <c r="B32">
        <f>B30/J31</f>
        <v>0.99982619094046843</v>
      </c>
    </row>
    <row r="33" spans="1:10" x14ac:dyDescent="0.25">
      <c r="A33" t="s">
        <v>11</v>
      </c>
      <c r="C33">
        <f>$B32*C31</f>
        <v>0.11106058553410368</v>
      </c>
      <c r="D33">
        <f t="shared" ref="D33" si="22">$B32*D31</f>
        <v>4.6466199999635096</v>
      </c>
      <c r="E33">
        <f t="shared" ref="E33" si="23">$B32*E31</f>
        <v>0.11106058553410368</v>
      </c>
      <c r="F33">
        <f t="shared" ref="F33" si="24">$B32*F31</f>
        <v>1.0099121717090322E-2</v>
      </c>
      <c r="G33">
        <f t="shared" ref="G33" si="25">$B32*G31</f>
        <v>0.11106058553410368</v>
      </c>
      <c r="H33">
        <f t="shared" ref="H33" si="26">$B32*H31</f>
        <v>1.0099121717090322E-2</v>
      </c>
      <c r="I33" t="s">
        <v>13</v>
      </c>
      <c r="J33">
        <f>SUM(C33:H33)</f>
        <v>5.0000000000000018</v>
      </c>
    </row>
    <row r="35" spans="1:10" x14ac:dyDescent="0.25">
      <c r="A35" t="s">
        <v>17</v>
      </c>
      <c r="B35">
        <v>6</v>
      </c>
    </row>
    <row r="36" spans="1:10" x14ac:dyDescent="0.25">
      <c r="A36" t="s">
        <v>10</v>
      </c>
      <c r="C36">
        <f>C$5*(1+C33)</f>
        <v>0.11110605855341037</v>
      </c>
      <c r="D36">
        <f t="shared" ref="D36:H36" si="27">D$5*(1+D33)</f>
        <v>5.6466199999635096</v>
      </c>
      <c r="E36">
        <f t="shared" si="27"/>
        <v>0.11110605855341037</v>
      </c>
      <c r="F36">
        <f t="shared" si="27"/>
        <v>1.0100991217170903E-2</v>
      </c>
      <c r="G36">
        <f t="shared" si="27"/>
        <v>0.11110605855341037</v>
      </c>
      <c r="H36">
        <f t="shared" si="27"/>
        <v>1.0100991217170903E-2</v>
      </c>
      <c r="I36" t="s">
        <v>8</v>
      </c>
      <c r="J36">
        <f>SUM(C36:H36)</f>
        <v>6.0001401580580831</v>
      </c>
    </row>
    <row r="37" spans="1:10" x14ac:dyDescent="0.25">
      <c r="A37" t="s">
        <v>9</v>
      </c>
      <c r="B37">
        <f>B35/J36</f>
        <v>0.99997664086931459</v>
      </c>
    </row>
    <row r="38" spans="1:10" x14ac:dyDescent="0.25">
      <c r="A38" t="s">
        <v>11</v>
      </c>
      <c r="C38">
        <f>$B37*C36</f>
        <v>0.11110346321246868</v>
      </c>
      <c r="D38">
        <f t="shared" ref="D38" si="28">$B37*D36</f>
        <v>5.6464880998289999</v>
      </c>
      <c r="E38">
        <f t="shared" ref="E38" si="29">$B37*E36</f>
        <v>0.11110346321246868</v>
      </c>
      <c r="F38">
        <f t="shared" ref="F38" si="30">$B37*F36</f>
        <v>1.0100755266797009E-2</v>
      </c>
      <c r="G38">
        <f t="shared" ref="G38" si="31">$B37*G36</f>
        <v>0.11110346321246868</v>
      </c>
      <c r="H38">
        <f t="shared" ref="H38" si="32">$B37*H36</f>
        <v>1.0100755266797009E-2</v>
      </c>
      <c r="I38" t="s">
        <v>13</v>
      </c>
      <c r="J38">
        <f>SUM(C38:H38)</f>
        <v>5.9999999999999991</v>
      </c>
    </row>
    <row r="40" spans="1:10" x14ac:dyDescent="0.25">
      <c r="A40" t="s">
        <v>18</v>
      </c>
      <c r="B40">
        <v>7</v>
      </c>
    </row>
    <row r="41" spans="1:10" x14ac:dyDescent="0.25">
      <c r="A41" t="s">
        <v>10</v>
      </c>
      <c r="C41">
        <f>C$5*(1+C38)</f>
        <v>0.11111034632124689</v>
      </c>
      <c r="D41">
        <f t="shared" ref="D41:H41" si="33">D$5*(1+D38)</f>
        <v>6.6464880998289999</v>
      </c>
      <c r="E41">
        <f t="shared" si="33"/>
        <v>0.11111034632124689</v>
      </c>
      <c r="F41">
        <f t="shared" si="33"/>
        <v>1.0101007552667971E-2</v>
      </c>
      <c r="G41">
        <f t="shared" si="33"/>
        <v>0.11111034632124689</v>
      </c>
      <c r="H41">
        <f t="shared" si="33"/>
        <v>1.0101007552667971E-2</v>
      </c>
      <c r="I41" t="s">
        <v>8</v>
      </c>
      <c r="J41">
        <f>SUM(C41:H41)</f>
        <v>7.0000211538980786</v>
      </c>
    </row>
    <row r="42" spans="1:10" x14ac:dyDescent="0.25">
      <c r="A42" t="s">
        <v>9</v>
      </c>
      <c r="B42">
        <f>B40/J41</f>
        <v>0.99999697802369258</v>
      </c>
    </row>
    <row r="43" spans="1:10" x14ac:dyDescent="0.25">
      <c r="A43" t="s">
        <v>11</v>
      </c>
      <c r="C43">
        <f>$B42*C41</f>
        <v>0.1111100105484128</v>
      </c>
      <c r="D43">
        <f t="shared" ref="D43" si="34">$B42*D41</f>
        <v>6.646468014299435</v>
      </c>
      <c r="E43">
        <f t="shared" ref="E43" si="35">$B42*E41</f>
        <v>0.1111100105484128</v>
      </c>
      <c r="F43">
        <f t="shared" ref="F43" si="36">$B42*F41</f>
        <v>1.0100977027662465E-2</v>
      </c>
      <c r="G43">
        <f t="shared" ref="G43" si="37">$B42*G41</f>
        <v>0.1111100105484128</v>
      </c>
      <c r="H43">
        <f t="shared" ref="H43" si="38">$B42*H41</f>
        <v>1.0100977027662465E-2</v>
      </c>
      <c r="I43" t="s">
        <v>13</v>
      </c>
      <c r="J43">
        <f>SUM(C43:H43)</f>
        <v>6.9999999999999991</v>
      </c>
    </row>
    <row r="45" spans="1:10" x14ac:dyDescent="0.25">
      <c r="A45" t="s">
        <v>19</v>
      </c>
      <c r="B45">
        <v>8</v>
      </c>
    </row>
    <row r="46" spans="1:10" x14ac:dyDescent="0.25">
      <c r="A46" t="s">
        <v>10</v>
      </c>
      <c r="C46">
        <f>C$5*(1+C43)</f>
        <v>0.11111100105484129</v>
      </c>
      <c r="D46">
        <f t="shared" ref="D46:H46" si="39">D$5*(1+D43)</f>
        <v>7.646468014299435</v>
      </c>
      <c r="E46">
        <f t="shared" si="39"/>
        <v>0.11111100105484129</v>
      </c>
      <c r="F46">
        <f t="shared" si="39"/>
        <v>1.0101009770276627E-2</v>
      </c>
      <c r="G46">
        <f t="shared" si="39"/>
        <v>0.11111100105484129</v>
      </c>
      <c r="H46">
        <f t="shared" si="39"/>
        <v>1.0101009770276627E-2</v>
      </c>
      <c r="I46" t="s">
        <v>8</v>
      </c>
      <c r="J46">
        <f>SUM(C46:H46)</f>
        <v>8.000003037004511</v>
      </c>
    </row>
    <row r="47" spans="1:10" x14ac:dyDescent="0.25">
      <c r="A47" t="s">
        <v>9</v>
      </c>
      <c r="B47">
        <f>B45/J46</f>
        <v>0.99999962037458023</v>
      </c>
    </row>
    <row r="48" spans="1:10" x14ac:dyDescent="0.25">
      <c r="A48" t="s">
        <v>11</v>
      </c>
      <c r="C48">
        <f>$B47*C46</f>
        <v>0.11111095887428087</v>
      </c>
      <c r="D48">
        <f t="shared" ref="D48" si="40">$B47*D46</f>
        <v>7.6464651115058055</v>
      </c>
      <c r="E48">
        <f t="shared" ref="E48" si="41">$B47*E46</f>
        <v>0.11111095887428087</v>
      </c>
      <c r="F48">
        <f t="shared" ref="F48" si="42">$B47*F46</f>
        <v>1.0101005935676552E-2</v>
      </c>
      <c r="G48">
        <f t="shared" ref="G48" si="43">$B47*G46</f>
        <v>0.11111095887428087</v>
      </c>
      <c r="H48">
        <f t="shared" ref="H48" si="44">$B47*H46</f>
        <v>1.0101005935676552E-2</v>
      </c>
      <c r="I48" t="s">
        <v>13</v>
      </c>
      <c r="J48">
        <f>SUM(C48:H48)</f>
        <v>8</v>
      </c>
    </row>
    <row r="50" spans="1:10" x14ac:dyDescent="0.25">
      <c r="A50" t="s">
        <v>20</v>
      </c>
      <c r="B50">
        <v>9</v>
      </c>
    </row>
    <row r="51" spans="1:10" x14ac:dyDescent="0.25">
      <c r="A51" t="s">
        <v>10</v>
      </c>
      <c r="C51">
        <f>C$5*(1+C48)</f>
        <v>0.1111110958874281</v>
      </c>
      <c r="D51">
        <f t="shared" ref="D51:H51" si="45">D$5*(1+D48)</f>
        <v>8.6464651115058047</v>
      </c>
      <c r="E51">
        <f t="shared" si="45"/>
        <v>0.1111110958874281</v>
      </c>
      <c r="F51">
        <f t="shared" si="45"/>
        <v>1.0101010059356765E-2</v>
      </c>
      <c r="G51">
        <f t="shared" si="45"/>
        <v>0.1111110958874281</v>
      </c>
      <c r="H51">
        <f t="shared" si="45"/>
        <v>1.0101010059356765E-2</v>
      </c>
      <c r="I51" t="s">
        <v>8</v>
      </c>
      <c r="J51">
        <f>SUM(C51:H51)</f>
        <v>9.0000004192868044</v>
      </c>
    </row>
    <row r="52" spans="1:10" x14ac:dyDescent="0.25">
      <c r="A52" t="s">
        <v>9</v>
      </c>
      <c r="B52">
        <f>B50/J51</f>
        <v>0.99999995341257941</v>
      </c>
    </row>
    <row r="53" spans="1:10" x14ac:dyDescent="0.25">
      <c r="A53" t="s">
        <v>11</v>
      </c>
      <c r="C53">
        <f>$B52*C51</f>
        <v>0.11111109071104874</v>
      </c>
      <c r="D53">
        <f t="shared" ref="D53" si="46">$B52*D51</f>
        <v>8.6464647086892974</v>
      </c>
      <c r="E53">
        <f t="shared" ref="E53" si="47">$B52*E51</f>
        <v>0.11111109071104874</v>
      </c>
      <c r="F53">
        <f t="shared" ref="F53" si="48">$B52*F51</f>
        <v>1.0101009588776761E-2</v>
      </c>
      <c r="G53">
        <f t="shared" ref="G53" si="49">$B52*G51</f>
        <v>0.11111109071104874</v>
      </c>
      <c r="H53">
        <f t="shared" ref="H53" si="50">$B52*H51</f>
        <v>1.0101009588776761E-2</v>
      </c>
      <c r="I53" t="s">
        <v>13</v>
      </c>
      <c r="J53">
        <f>SUM(C53:H53)</f>
        <v>8.9999999999999964</v>
      </c>
    </row>
    <row r="55" spans="1:10" x14ac:dyDescent="0.25">
      <c r="A55" t="s">
        <v>21</v>
      </c>
      <c r="B55">
        <v>10</v>
      </c>
    </row>
    <row r="56" spans="1:10" x14ac:dyDescent="0.25">
      <c r="A56" t="s">
        <v>10</v>
      </c>
      <c r="C56">
        <f>C$5*(1+C53)</f>
        <v>0.11111110907110487</v>
      </c>
      <c r="D56">
        <f t="shared" ref="D56:H56" si="51">D$5*(1+D53)</f>
        <v>9.6464647086892974</v>
      </c>
      <c r="E56">
        <f t="shared" si="51"/>
        <v>0.11111110907110487</v>
      </c>
      <c r="F56">
        <f t="shared" si="51"/>
        <v>1.0101010095887769E-2</v>
      </c>
      <c r="G56">
        <f t="shared" si="51"/>
        <v>0.11111110907110487</v>
      </c>
      <c r="H56">
        <f t="shared" si="51"/>
        <v>1.0101010095887769E-2</v>
      </c>
      <c r="I56" t="s">
        <v>8</v>
      </c>
      <c r="J56">
        <f>SUM(C56:H56)</f>
        <v>10.000000056094388</v>
      </c>
    </row>
    <row r="57" spans="1:10" x14ac:dyDescent="0.25">
      <c r="A57" t="s">
        <v>9</v>
      </c>
      <c r="B57">
        <f>B55/J56</f>
        <v>0.9999999943905612</v>
      </c>
    </row>
    <row r="58" spans="1:10" x14ac:dyDescent="0.25">
      <c r="A58" t="s">
        <v>11</v>
      </c>
      <c r="C58">
        <f>$B57*C56</f>
        <v>0.11111110844783391</v>
      </c>
      <c r="D58">
        <f t="shared" ref="D58" si="52">$B57*D56</f>
        <v>9.6464646545780433</v>
      </c>
      <c r="E58">
        <f t="shared" ref="E58" si="53">$B57*E56</f>
        <v>0.11111110844783391</v>
      </c>
      <c r="F58">
        <f t="shared" ref="F58" si="54">$B57*F56</f>
        <v>1.010101003922677E-2</v>
      </c>
      <c r="G58">
        <f t="shared" ref="G58" si="55">$B57*G56</f>
        <v>0.11111110844783391</v>
      </c>
      <c r="H58">
        <f t="shared" ref="H58" si="56">$B57*H56</f>
        <v>1.010101003922677E-2</v>
      </c>
      <c r="I58" t="s">
        <v>13</v>
      </c>
      <c r="J58">
        <f>SUM(C58:H58)</f>
        <v>9.9999999999999964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P8" sqref="P8"/>
    </sheetView>
  </sheetViews>
  <sheetFormatPr defaultRowHeight="15" x14ac:dyDescent="0.25"/>
  <cols>
    <col min="1" max="1" width="6.42578125" customWidth="1"/>
  </cols>
  <sheetData>
    <row r="1" spans="1:16" x14ac:dyDescent="0.25">
      <c r="A1" t="s">
        <v>22</v>
      </c>
    </row>
    <row r="2" spans="1:16" x14ac:dyDescent="0.25">
      <c r="A2" s="1">
        <v>1</v>
      </c>
      <c r="B2" t="s">
        <v>24</v>
      </c>
    </row>
    <row r="3" spans="1:16" x14ac:dyDescent="0.25">
      <c r="A3" s="1">
        <v>0.1</v>
      </c>
      <c r="B3" t="s">
        <v>25</v>
      </c>
    </row>
    <row r="4" spans="1:16" x14ac:dyDescent="0.25">
      <c r="A4" s="1">
        <v>10</v>
      </c>
      <c r="B4" t="s">
        <v>26</v>
      </c>
    </row>
    <row r="5" spans="1:16" x14ac:dyDescent="0.25">
      <c r="A5" s="1">
        <v>1</v>
      </c>
      <c r="B5" t="s">
        <v>27</v>
      </c>
    </row>
    <row r="6" spans="1:16" x14ac:dyDescent="0.25">
      <c r="E6" t="s">
        <v>39</v>
      </c>
    </row>
    <row r="7" spans="1:16" x14ac:dyDescent="0.25">
      <c r="A7" t="s">
        <v>23</v>
      </c>
      <c r="B7" t="s">
        <v>28</v>
      </c>
      <c r="C7" t="s">
        <v>38</v>
      </c>
      <c r="E7" t="s">
        <v>37</v>
      </c>
      <c r="G7">
        <f>$C$16*0.1</f>
        <v>0.1</v>
      </c>
      <c r="H7">
        <f>$C$16*0.2</f>
        <v>0.2</v>
      </c>
      <c r="I7">
        <f>$C$16*0.3</f>
        <v>0.3</v>
      </c>
      <c r="J7">
        <f>$C$16*0.4</f>
        <v>0.4</v>
      </c>
      <c r="K7">
        <f>$C$16*0.5</f>
        <v>0.5</v>
      </c>
      <c r="L7">
        <f>$C$16*0.6</f>
        <v>0.6</v>
      </c>
      <c r="M7">
        <f>$C$16*0.7</f>
        <v>0.7</v>
      </c>
      <c r="N7">
        <f>$C$16*0.8</f>
        <v>0.8</v>
      </c>
      <c r="O7">
        <f>$C$16*0.9</f>
        <v>0.9</v>
      </c>
      <c r="P7">
        <f>$C$16*0.95</f>
        <v>0.95</v>
      </c>
    </row>
    <row r="8" spans="1:16" x14ac:dyDescent="0.25">
      <c r="A8">
        <v>1</v>
      </c>
      <c r="B8" t="s">
        <v>31</v>
      </c>
      <c r="C8">
        <f>A4/A2</f>
        <v>10</v>
      </c>
      <c r="G8">
        <f>1/($C8-G$7)</f>
        <v>0.10101010101010101</v>
      </c>
      <c r="H8">
        <f t="shared" ref="H8:P8" si="0">1/($C8-H$7)</f>
        <v>0.1020408163265306</v>
      </c>
      <c r="I8">
        <f t="shared" si="0"/>
        <v>0.10309278350515465</v>
      </c>
      <c r="J8">
        <f t="shared" si="0"/>
        <v>0.10416666666666667</v>
      </c>
      <c r="K8">
        <f t="shared" si="0"/>
        <v>0.10526315789473684</v>
      </c>
      <c r="L8">
        <f t="shared" si="0"/>
        <v>0.10638297872340426</v>
      </c>
      <c r="M8">
        <f t="shared" si="0"/>
        <v>0.1075268817204301</v>
      </c>
      <c r="N8">
        <f t="shared" si="0"/>
        <v>0.10869565217391305</v>
      </c>
      <c r="O8">
        <f t="shared" si="0"/>
        <v>0.10989010989010989</v>
      </c>
      <c r="P8">
        <f t="shared" si="0"/>
        <v>0.11049723756906077</v>
      </c>
    </row>
    <row r="9" spans="1:16" x14ac:dyDescent="0.25">
      <c r="A9">
        <v>2</v>
      </c>
      <c r="B9" t="s">
        <v>29</v>
      </c>
      <c r="C9">
        <f>A5/A2</f>
        <v>1</v>
      </c>
      <c r="G9">
        <f t="shared" ref="G9:P13" si="1">1/($C9-G$7)</f>
        <v>1.1111111111111112</v>
      </c>
      <c r="H9">
        <f t="shared" si="1"/>
        <v>1.25</v>
      </c>
      <c r="I9">
        <f t="shared" si="1"/>
        <v>1.4285714285714286</v>
      </c>
      <c r="J9">
        <f t="shared" si="1"/>
        <v>1.6666666666666667</v>
      </c>
      <c r="K9">
        <f t="shared" si="1"/>
        <v>2</v>
      </c>
      <c r="L9">
        <f>1/($C9-L$7)</f>
        <v>2.5</v>
      </c>
      <c r="M9">
        <f t="shared" si="1"/>
        <v>3.333333333333333</v>
      </c>
      <c r="N9">
        <f t="shared" si="1"/>
        <v>5.0000000000000009</v>
      </c>
      <c r="O9">
        <f t="shared" si="1"/>
        <v>10.000000000000002</v>
      </c>
      <c r="P9">
        <f t="shared" si="1"/>
        <v>19.999999999999982</v>
      </c>
    </row>
    <row r="10" spans="1:16" x14ac:dyDescent="0.25">
      <c r="A10">
        <v>3</v>
      </c>
      <c r="B10" t="s">
        <v>30</v>
      </c>
      <c r="C10">
        <f>C8</f>
        <v>10</v>
      </c>
      <c r="G10">
        <f t="shared" si="1"/>
        <v>0.10101010101010101</v>
      </c>
      <c r="H10">
        <f t="shared" si="1"/>
        <v>0.1020408163265306</v>
      </c>
      <c r="I10">
        <f t="shared" si="1"/>
        <v>0.10309278350515465</v>
      </c>
      <c r="J10">
        <f t="shared" si="1"/>
        <v>0.10416666666666667</v>
      </c>
      <c r="K10">
        <f t="shared" si="1"/>
        <v>0.10526315789473684</v>
      </c>
      <c r="L10">
        <f t="shared" si="1"/>
        <v>0.10638297872340426</v>
      </c>
      <c r="M10">
        <f t="shared" si="1"/>
        <v>0.1075268817204301</v>
      </c>
      <c r="N10">
        <f t="shared" si="1"/>
        <v>0.10869565217391305</v>
      </c>
      <c r="O10">
        <f t="shared" si="1"/>
        <v>0.10989010989010989</v>
      </c>
      <c r="P10">
        <f t="shared" si="1"/>
        <v>0.11049723756906077</v>
      </c>
    </row>
    <row r="11" spans="1:16" x14ac:dyDescent="0.25">
      <c r="A11">
        <v>4</v>
      </c>
      <c r="B11" t="s">
        <v>32</v>
      </c>
      <c r="C11">
        <f>A4/A3</f>
        <v>100</v>
      </c>
      <c r="G11">
        <f t="shared" si="1"/>
        <v>1.001001001001001E-2</v>
      </c>
      <c r="H11">
        <f t="shared" si="1"/>
        <v>1.002004008016032E-2</v>
      </c>
      <c r="I11">
        <f t="shared" si="1"/>
        <v>1.0030090270812437E-2</v>
      </c>
      <c r="J11">
        <f t="shared" si="1"/>
        <v>1.0040160642570281E-2</v>
      </c>
      <c r="K11">
        <f t="shared" si="1"/>
        <v>1.0050251256281407E-2</v>
      </c>
      <c r="L11">
        <f t="shared" si="1"/>
        <v>1.0060362173038229E-2</v>
      </c>
      <c r="M11">
        <f t="shared" si="1"/>
        <v>1.0070493454179255E-2</v>
      </c>
      <c r="N11">
        <f t="shared" si="1"/>
        <v>1.0080645161290322E-2</v>
      </c>
      <c r="O11">
        <f t="shared" si="1"/>
        <v>1.0090817356205853E-2</v>
      </c>
      <c r="P11">
        <f t="shared" si="1"/>
        <v>1.0095911155981827E-2</v>
      </c>
    </row>
    <row r="12" spans="1:16" x14ac:dyDescent="0.25">
      <c r="A12">
        <v>5</v>
      </c>
      <c r="B12" t="s">
        <v>33</v>
      </c>
      <c r="C12">
        <f>A5/A3</f>
        <v>10</v>
      </c>
      <c r="G12">
        <f t="shared" si="1"/>
        <v>0.10101010101010101</v>
      </c>
      <c r="H12">
        <f t="shared" si="1"/>
        <v>0.1020408163265306</v>
      </c>
      <c r="I12">
        <f t="shared" si="1"/>
        <v>0.10309278350515465</v>
      </c>
      <c r="J12">
        <f t="shared" si="1"/>
        <v>0.10416666666666667</v>
      </c>
      <c r="K12">
        <f t="shared" si="1"/>
        <v>0.10526315789473684</v>
      </c>
      <c r="L12">
        <f t="shared" si="1"/>
        <v>0.10638297872340426</v>
      </c>
      <c r="M12">
        <f t="shared" si="1"/>
        <v>0.1075268817204301</v>
      </c>
      <c r="N12">
        <f t="shared" si="1"/>
        <v>0.10869565217391305</v>
      </c>
      <c r="O12">
        <f t="shared" si="1"/>
        <v>0.10989010989010989</v>
      </c>
      <c r="P12">
        <f t="shared" si="1"/>
        <v>0.11049723756906077</v>
      </c>
    </row>
    <row r="13" spans="1:16" x14ac:dyDescent="0.25">
      <c r="A13">
        <v>6</v>
      </c>
      <c r="B13" t="s">
        <v>34</v>
      </c>
      <c r="C13">
        <f>C11</f>
        <v>100</v>
      </c>
      <c r="G13">
        <f t="shared" si="1"/>
        <v>1.001001001001001E-2</v>
      </c>
      <c r="H13">
        <f t="shared" si="1"/>
        <v>1.002004008016032E-2</v>
      </c>
      <c r="I13">
        <f t="shared" si="1"/>
        <v>1.0030090270812437E-2</v>
      </c>
      <c r="J13">
        <f t="shared" si="1"/>
        <v>1.0040160642570281E-2</v>
      </c>
      <c r="K13">
        <f t="shared" si="1"/>
        <v>1.0050251256281407E-2</v>
      </c>
      <c r="L13">
        <f t="shared" si="1"/>
        <v>1.0060362173038229E-2</v>
      </c>
      <c r="M13">
        <f t="shared" si="1"/>
        <v>1.0070493454179255E-2</v>
      </c>
      <c r="N13">
        <f t="shared" si="1"/>
        <v>1.0080645161290322E-2</v>
      </c>
      <c r="O13">
        <f t="shared" si="1"/>
        <v>1.0090817356205853E-2</v>
      </c>
      <c r="P13">
        <f t="shared" si="1"/>
        <v>1.0095911155981827E-2</v>
      </c>
    </row>
    <row r="14" spans="1:16" x14ac:dyDescent="0.25">
      <c r="E14" t="s">
        <v>36</v>
      </c>
      <c r="G14">
        <f>SUM(G8:G13)</f>
        <v>1.4341614341614342</v>
      </c>
      <c r="H14">
        <f t="shared" ref="H14:P14" si="2">SUM(H8:H13)</f>
        <v>1.5761625291399119</v>
      </c>
      <c r="I14">
        <f t="shared" si="2"/>
        <v>1.7579099596285175</v>
      </c>
      <c r="J14">
        <f t="shared" si="2"/>
        <v>1.9992469879518073</v>
      </c>
      <c r="K14">
        <f t="shared" si="2"/>
        <v>2.3358899761967726</v>
      </c>
      <c r="L14">
        <f t="shared" si="2"/>
        <v>2.839269660516289</v>
      </c>
      <c r="M14">
        <f t="shared" si="2"/>
        <v>3.6760549654029813</v>
      </c>
      <c r="N14">
        <f t="shared" si="2"/>
        <v>5.3462482468443202</v>
      </c>
      <c r="O14">
        <f t="shared" si="2"/>
        <v>10.349851964382742</v>
      </c>
      <c r="P14">
        <f t="shared" si="2"/>
        <v>20.351683535019127</v>
      </c>
    </row>
    <row r="16" spans="1:16" x14ac:dyDescent="0.25">
      <c r="A16" s="2" t="s">
        <v>35</v>
      </c>
      <c r="B16" s="2"/>
      <c r="C16">
        <f>MIN(C8:C13)</f>
        <v>1</v>
      </c>
    </row>
  </sheetData>
  <mergeCells count="1">
    <mergeCell ref="A16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Closed Model</vt:lpstr>
      <vt:lpstr>Open Model</vt:lpstr>
      <vt:lpstr>Sheet3</vt:lpstr>
      <vt:lpstr>Queue Size vs. n</vt:lpstr>
      <vt:lpstr>Throughput vs. n</vt:lpstr>
      <vt:lpstr>Delay vs. Throughput</vt:lpstr>
    </vt:vector>
  </TitlesOfParts>
  <Company>CSE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Mart Molle</cp:lastModifiedBy>
  <dcterms:created xsi:type="dcterms:W3CDTF">2010-11-10T23:54:01Z</dcterms:created>
  <dcterms:modified xsi:type="dcterms:W3CDTF">2013-11-01T19:34:33Z</dcterms:modified>
</cp:coreProperties>
</file>